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5/Q1 2025/"/>
    </mc:Choice>
  </mc:AlternateContent>
  <xr:revisionPtr revIDLastSave="9" documentId="8_{4B6AEDD7-CB2E-4E3F-A2E1-292B8AB924C0}" xr6:coauthVersionLast="47" xr6:coauthVersionMax="47" xr10:uidLastSave="{8B2C6D28-DD62-4053-95E2-0C5E9246DDF6}"/>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<sst xmlns="http://schemas.openxmlformats.org/spreadsheetml/2006/main" count="494" uniqueCount="233">
  <si>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</si>
  <si>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</si>
  <si>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</si>
  <si>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</si>
  <si>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</si>
  <si>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</si>
  <si>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</si>
  <si>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</si>
  <si>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</si>
  <si>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</si>
  <si>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</si>
  <si>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</si>
  <si>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</si>
  <si>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</si>
  <si>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</si>
  <si>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</si>
  <si>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</si>
  <si>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</si>
  <si>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</si>
  <si>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</si>
  <si>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</si>
  <si>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</si>
  <si>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</si>
  <si>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</si>
  <si>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</si>
  <si>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</si>
  <si>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</si>
  <si>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</si>
  <si>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</si>
  <si>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</si>
  <si>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</si>
  <si>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</si>
  <si>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</si>
  <si>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</si>
  <si>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</si>
  <si>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</si>
  <si>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</si>
  <si>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</si>
  <si>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</si>
  <si>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</si>
  <si>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</si>
  <si>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</si>
  <si>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</si>
  <si>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</si>
  <si>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</si>
  <si>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</si>
  <si>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</si>
  <si>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</si>
  <si>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</si>
  <si>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</si>
  <si>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</si>
  <si>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</si>
  <si>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</si>
  <si>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</si>
  <si>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</si>
  <si>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</si>
  <si>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</si>
  <si>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</si>
  <si>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</si>
  <si>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</si>
  <si>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</si>
  <si>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</si>
  <si>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</si>
  <si>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</si>
  <si>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</si>
  <si>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</si>
  <si>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</si>
  <si>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</si>
  <si>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</si>
  <si>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</si>
  <si>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</si>
  <si>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</si>
  <si>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</si>
  <si>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</si>
  <si>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</si>
  <si>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</si>
  <si>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</si>
  <si>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</si>
  <si>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</si>
  <si>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</si>
  <si>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</si>
  <si>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</si>
  <si>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</si>
  <si>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</si>
  <si>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</si>
  <si>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</si>
  <si>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</si>
  <si>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</si>
  <si>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</si>
  <si>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</si>
  <si>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</si>
  <si>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</si>
  <si>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</si>
  <si>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</si>
  <si>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</si>
  <si>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</si>
  <si>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</si>
  <si>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</si>
  <si>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</si>
  <si>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</si>
  <si>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</si>
  <si>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</si>
  <si>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</si>
  <si>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</si>
  <si>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</si>
  <si>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</si>
  <si>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</si>
  <si>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</si>
  <si>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</si>
  <si>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</si>
  <si>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</si>
  <si>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</si>
  <si>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</si>
  <si>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</si>
  <si>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</si>
  <si>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</si>
  <si>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</si>
  <si>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</si>
  <si>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</si>
  <si>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</si>
  <si>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</si>
  <si>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</si>
  <si>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</si>
  <si>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</si>
  <si>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</si>
  <si>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</si>
  <si>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</si>
  <si>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</si>
  <si>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</si>
  <si>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</si>
  <si>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</si>
  <si>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</si>
  <si>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</si>
  <si>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</si>
  <si>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</si>
  <si>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</si>
  <si>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</si>
  <si>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</si>
  <si>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</si>
  <si>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</si>
  <si>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</si>
  <si>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</si>
  <si>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</si>
  <si>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</si>
  <si>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</si>
  <si>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</si>
  <si>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</si>
  <si>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</si>
  <si>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</si>
  <si>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</si>
  <si>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</si>
  <si>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</si>
  <si>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</si>
  <si>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</si>
  <si>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</si>
  <si>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</si>
  <si>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</si>
  <si>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</si>
  <si>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</si>
  <si>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</si>
  <si>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</si>
  <si>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</si>
  <si>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</si>
  <si>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</si>
  <si>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</si>
  <si>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</si>
  <si>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</si>
  <si>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</si>
  <si>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</si>
  <si>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</si>
  <si>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</si>
  <si>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</si>
  <si>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</si>
  <si>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</si>
  <si>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</si>
  <si>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</si>
  <si>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</si>
  <si>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</si>
  <si>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</si>
  <si>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</si>
  <si>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</si>
  <si>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</si>
  <si>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</si>
  <si>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</si>
  <si>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</si>
  <si>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</si>
  <si>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</si>
  <si>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</si>
  <si>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</si>
  <si>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</si>
  <si>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</si>
  <si>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</si>
  <si>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</si>
  <si>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</si>
  <si>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</si>
  <si>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</si>
  <si>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</si>
  <si>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</si>
  <si>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</si>
  <si>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</si>
  <si>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</si>
  <si>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</si>
  <si>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</si>
  <si>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</si>
  <si>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</si>
  <si>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</si>
  <si>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</si>
  <si>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</si>
  <si>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</si>
  <si>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</si>
  <si>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</si>
  <si>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</si>
  <si>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</si>
  <si>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</si>
  <si>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</si>
  <si>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</si>
  <si>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</si>
  <si>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</si>
  <si>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</si>
  <si>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</si>
  <si>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</si>
  <si>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</si>
  <si>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</si>
  <si>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</si>
  <si>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</si>
  <si>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</si>
  <si>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</si>
  <si>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</si>
  <si>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</si>
  <si>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</si>
  <si>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Businss and Other purposes</t>
  </si>
  <si>
    <t>Business and Other purposes</t>
  </si>
  <si>
    <t>Visitor Experience Survey: Quarter 1 (Jan -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</si>
</sst>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99">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9" fontId="12" fillId="3" borderId="5" xfId="0" applyNumberFormat="1" applyFont="1" applyFill="1" applyBorder="1"/>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232</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98" t="s">
        <v>7</v>
      </c>
      <c r="B19" s="98"/>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98"/>
      <c r="B16" s="98"/>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228</v>
      </c>
      <c r="C32" s="40"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1"/>
  <sheetViews>
    <sheetView showGridLines="0" zoomScaleNormal="100" workbookViewId="0">
      <pane ySplit="6" topLeftCell="A7"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1"/>
  <sheetViews>
    <sheetView showGridLines="0" zoomScaleNormal="100" workbookViewId="0">
      <pane ySplit="6" topLeftCell="A7"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4" customWidth="1"/>
    <col min="7" max="7" width="8.88671875" style="94"/>
    <col min="8" max="8" width="10.5546875" style="94"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1"/>
      <c r="G1" s="91"/>
      <c r="H1" s="91"/>
    </row>
    <row r="2" spans="1:20" s="15" customFormat="1" ht="15.6">
      <c r="A2" s="10" t="s">
        <v>190</v>
      </c>
      <c r="B2" s="14"/>
      <c r="C2" s="14"/>
      <c r="D2" s="14"/>
      <c r="E2" s="14"/>
      <c r="F2" s="92"/>
      <c r="G2" s="92"/>
      <c r="H2" s="92"/>
      <c r="I2" s="14"/>
    </row>
    <row r="3" spans="1:20" s="15" customFormat="1" ht="15.6">
      <c r="A3" s="11" t="s">
        <v>90</v>
      </c>
      <c r="B3" s="14"/>
      <c r="C3" s="14"/>
      <c r="D3" s="14"/>
      <c r="E3" s="14"/>
      <c r="F3" s="92"/>
      <c r="G3" s="92"/>
      <c r="H3" s="92"/>
      <c r="I3" s="14"/>
    </row>
    <row r="4" spans="1:20" s="15" customFormat="1" ht="15.6">
      <c r="A4" s="14"/>
      <c r="B4" s="14"/>
      <c r="C4" s="14"/>
      <c r="D4" s="14"/>
      <c r="E4" s="14"/>
      <c r="F4" s="92"/>
      <c r="G4" s="92"/>
      <c r="H4" s="92"/>
      <c r="I4" s="14"/>
    </row>
    <row r="5" spans="1:20" s="15" customFormat="1" ht="15.6">
      <c r="A5" s="14"/>
      <c r="B5" s="27" t="s">
        <v>91</v>
      </c>
      <c r="C5" s="14"/>
      <c r="D5" s="28"/>
      <c r="E5" s="14" t="s">
        <v>35</v>
      </c>
      <c r="F5" s="92"/>
      <c r="G5" s="92"/>
      <c r="H5" s="95"/>
      <c r="I5" s="14" t="s">
        <v>92</v>
      </c>
      <c r="M5" s="29"/>
      <c r="N5" s="14" t="s">
        <v>73</v>
      </c>
      <c r="T5" s="29"/>
    </row>
    <row r="6" spans="1:20" ht="30.6">
      <c r="A6" s="41" t="s">
        <v>83</v>
      </c>
      <c r="B6" s="42" t="s">
        <v>93</v>
      </c>
      <c r="C6" s="43" t="s">
        <v>95</v>
      </c>
      <c r="D6" s="41" t="s">
        <v>230</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3"/>
      <c r="G7" s="93"/>
      <c r="H7" s="96"/>
      <c r="I7" s="47"/>
      <c r="J7" s="47"/>
      <c r="K7" s="47"/>
      <c r="L7" s="47"/>
      <c r="M7" s="48"/>
      <c r="N7" s="47"/>
      <c r="O7" s="47"/>
      <c r="P7" s="47"/>
      <c r="Q7" s="47"/>
      <c r="R7" s="47"/>
      <c r="S7" s="47"/>
      <c r="T7" s="48"/>
    </row>
    <row r="8" spans="1:20">
      <c r="A8" s="12">
        <v>43631</v>
      </c>
      <c r="B8" s="47"/>
      <c r="C8" s="47"/>
      <c r="D8" s="48"/>
      <c r="E8" s="47"/>
      <c r="F8" s="93"/>
      <c r="G8" s="93"/>
      <c r="H8" s="96"/>
      <c r="I8" s="47"/>
      <c r="J8" s="47"/>
      <c r="K8" s="47"/>
      <c r="L8" s="47"/>
      <c r="M8" s="48"/>
      <c r="N8" s="47"/>
      <c r="O8" s="47"/>
      <c r="P8" s="47"/>
      <c r="Q8" s="47"/>
      <c r="R8" s="47"/>
      <c r="S8" s="47"/>
      <c r="T8" s="48"/>
    </row>
    <row r="9" spans="1:20">
      <c r="A9" s="12">
        <v>43723</v>
      </c>
      <c r="B9" s="47"/>
      <c r="C9" s="47"/>
      <c r="D9" s="48"/>
      <c r="E9" s="47"/>
      <c r="F9" s="93"/>
      <c r="G9" s="93"/>
      <c r="H9" s="96"/>
      <c r="I9" s="47"/>
      <c r="J9" s="47"/>
      <c r="K9" s="47"/>
      <c r="L9" s="47"/>
      <c r="M9" s="48"/>
      <c r="N9" s="47"/>
      <c r="O9" s="47"/>
      <c r="P9" s="47"/>
      <c r="Q9" s="47"/>
      <c r="R9" s="47"/>
      <c r="S9" s="47"/>
      <c r="T9" s="48"/>
    </row>
    <row r="10" spans="1:20">
      <c r="A10" s="12">
        <v>43814</v>
      </c>
      <c r="B10" s="47"/>
      <c r="C10" s="47"/>
      <c r="D10" s="48"/>
      <c r="E10" s="47"/>
      <c r="F10" s="93"/>
      <c r="G10" s="93"/>
      <c r="H10" s="96"/>
      <c r="I10" s="47"/>
      <c r="J10" s="47"/>
      <c r="K10" s="47"/>
      <c r="L10" s="47"/>
      <c r="M10" s="48"/>
      <c r="N10" s="47"/>
      <c r="O10" s="47"/>
      <c r="P10" s="47"/>
      <c r="Q10" s="47"/>
      <c r="R10" s="47"/>
      <c r="S10" s="47"/>
      <c r="T10" s="48"/>
    </row>
    <row r="11" spans="1:20">
      <c r="A11" s="12">
        <v>43905</v>
      </c>
      <c r="B11" s="47"/>
      <c r="C11" s="47"/>
      <c r="D11" s="48"/>
      <c r="E11" s="47"/>
      <c r="F11" s="93"/>
      <c r="G11" s="93"/>
      <c r="H11" s="96"/>
      <c r="I11" s="47"/>
      <c r="J11" s="47"/>
      <c r="K11" s="47"/>
      <c r="L11" s="47"/>
      <c r="M11" s="48"/>
      <c r="N11" s="47"/>
      <c r="O11" s="47"/>
      <c r="P11" s="47"/>
      <c r="Q11" s="47"/>
      <c r="R11" s="47"/>
      <c r="S11" s="47"/>
      <c r="T11" s="48"/>
    </row>
    <row r="12" spans="1:20">
      <c r="A12" s="12">
        <v>43997</v>
      </c>
      <c r="B12" s="47"/>
      <c r="C12" s="47"/>
      <c r="D12" s="48"/>
      <c r="E12" s="47"/>
      <c r="F12" s="93"/>
      <c r="G12" s="93"/>
      <c r="H12" s="96"/>
      <c r="I12" s="47"/>
      <c r="J12" s="47"/>
      <c r="K12" s="47"/>
      <c r="L12" s="47"/>
      <c r="M12" s="48"/>
      <c r="N12" s="47"/>
      <c r="O12" s="47"/>
      <c r="P12" s="47"/>
      <c r="Q12" s="47"/>
      <c r="R12" s="47"/>
      <c r="S12" s="47"/>
      <c r="T12" s="48"/>
    </row>
    <row r="13" spans="1:20">
      <c r="A13" s="12">
        <v>44089</v>
      </c>
      <c r="B13" s="47"/>
      <c r="C13" s="47"/>
      <c r="D13" s="48"/>
      <c r="E13" s="47"/>
      <c r="F13" s="93"/>
      <c r="G13" s="93"/>
      <c r="H13" s="96"/>
      <c r="I13" s="47"/>
      <c r="J13" s="47"/>
      <c r="K13" s="47"/>
      <c r="L13" s="47"/>
      <c r="M13" s="48"/>
      <c r="N13" s="47"/>
      <c r="O13" s="47"/>
      <c r="P13" s="47"/>
      <c r="Q13" s="47"/>
      <c r="R13" s="47"/>
      <c r="S13" s="47"/>
      <c r="T13" s="48"/>
    </row>
    <row r="14" spans="1:20">
      <c r="A14" s="12">
        <v>44180</v>
      </c>
      <c r="B14" s="47"/>
      <c r="C14" s="47"/>
      <c r="D14" s="48"/>
      <c r="E14" s="47"/>
      <c r="F14" s="93"/>
      <c r="G14" s="93"/>
      <c r="H14" s="96"/>
      <c r="I14" s="47"/>
      <c r="J14" s="47"/>
      <c r="K14" s="47"/>
      <c r="L14" s="47"/>
      <c r="M14" s="48"/>
      <c r="N14" s="47"/>
      <c r="O14" s="47"/>
      <c r="P14" s="47"/>
      <c r="Q14" s="47"/>
      <c r="R14" s="47"/>
      <c r="S14" s="47"/>
      <c r="T14" s="48"/>
    </row>
    <row r="15" spans="1:20">
      <c r="A15" s="12">
        <v>44270</v>
      </c>
      <c r="B15" s="47"/>
      <c r="C15" s="47"/>
      <c r="D15" s="48"/>
      <c r="E15" s="47"/>
      <c r="F15" s="93"/>
      <c r="G15" s="93"/>
      <c r="H15" s="96"/>
      <c r="I15" s="47"/>
      <c r="J15" s="47"/>
      <c r="K15" s="47"/>
      <c r="L15" s="47"/>
      <c r="M15" s="48"/>
      <c r="N15" s="47"/>
      <c r="O15" s="47"/>
      <c r="P15" s="47"/>
      <c r="Q15" s="47"/>
      <c r="R15" s="47"/>
      <c r="S15" s="47"/>
      <c r="T15" s="48"/>
    </row>
    <row r="16" spans="1:20">
      <c r="A16" s="12">
        <v>44362</v>
      </c>
      <c r="B16" s="47"/>
      <c r="C16" s="47"/>
      <c r="D16" s="48"/>
      <c r="E16" s="47"/>
      <c r="F16" s="93"/>
      <c r="G16" s="93"/>
      <c r="H16" s="96"/>
      <c r="I16" s="47"/>
      <c r="J16" s="47"/>
      <c r="K16" s="47"/>
      <c r="L16" s="47"/>
      <c r="M16" s="48"/>
      <c r="N16" s="47"/>
      <c r="O16" s="47"/>
      <c r="P16" s="47"/>
      <c r="Q16" s="47"/>
      <c r="R16" s="47"/>
      <c r="S16" s="47"/>
      <c r="T16" s="48"/>
    </row>
    <row r="17" spans="1:20">
      <c r="A17" s="12">
        <v>44454</v>
      </c>
      <c r="B17" s="47"/>
      <c r="C17" s="47"/>
      <c r="D17" s="48"/>
      <c r="E17" s="47"/>
      <c r="F17" s="93"/>
      <c r="G17" s="93"/>
      <c r="H17" s="96"/>
      <c r="I17" s="47"/>
      <c r="J17" s="47"/>
      <c r="K17" s="47"/>
      <c r="L17" s="47"/>
      <c r="M17" s="48"/>
      <c r="N17" s="47"/>
      <c r="O17" s="47"/>
      <c r="P17" s="47"/>
      <c r="Q17" s="47"/>
      <c r="R17" s="47"/>
      <c r="S17" s="47"/>
      <c r="T17" s="48"/>
    </row>
    <row r="18" spans="1:20">
      <c r="A18" s="12">
        <v>44545</v>
      </c>
      <c r="B18" s="47"/>
      <c r="C18" s="47"/>
      <c r="D18" s="48"/>
      <c r="E18" s="47"/>
      <c r="F18" s="93"/>
      <c r="G18" s="93"/>
      <c r="H18" s="96"/>
      <c r="I18" s="47"/>
      <c r="J18" s="47"/>
      <c r="K18" s="47"/>
      <c r="L18" s="47"/>
      <c r="M18" s="48"/>
      <c r="N18" s="47"/>
      <c r="O18" s="47"/>
      <c r="P18" s="47"/>
      <c r="Q18" s="47"/>
      <c r="R18" s="47"/>
      <c r="S18" s="47"/>
      <c r="T18" s="48"/>
    </row>
    <row r="19" spans="1:20">
      <c r="A19" s="12">
        <v>44635</v>
      </c>
      <c r="B19" s="47"/>
      <c r="C19" s="47"/>
      <c r="D19" s="48"/>
      <c r="E19" s="47"/>
      <c r="F19" s="93"/>
      <c r="G19" s="93"/>
      <c r="H19" s="96"/>
      <c r="I19" s="47"/>
      <c r="J19" s="47"/>
      <c r="K19" s="47"/>
      <c r="L19" s="47"/>
      <c r="M19" s="48"/>
      <c r="N19" s="47"/>
      <c r="O19" s="47"/>
      <c r="P19" s="47"/>
      <c r="Q19" s="47"/>
      <c r="R19" s="47"/>
      <c r="S19" s="47"/>
      <c r="T19" s="48"/>
    </row>
    <row r="20" spans="1:20">
      <c r="A20" s="12">
        <v>44727</v>
      </c>
      <c r="B20" s="47"/>
      <c r="C20" s="47"/>
      <c r="D20" s="48"/>
      <c r="E20" s="47"/>
      <c r="F20" s="93"/>
      <c r="G20" s="93"/>
      <c r="H20" s="96"/>
      <c r="I20" s="47"/>
      <c r="J20" s="47"/>
      <c r="K20" s="47"/>
      <c r="L20" s="47"/>
      <c r="M20" s="48"/>
      <c r="N20" s="47"/>
      <c r="O20" s="47"/>
      <c r="P20" s="47"/>
      <c r="Q20" s="47"/>
      <c r="R20" s="47"/>
      <c r="S20" s="47"/>
      <c r="T20" s="48"/>
    </row>
    <row r="21" spans="1:20">
      <c r="A21" s="12">
        <v>44819</v>
      </c>
      <c r="B21" s="47"/>
      <c r="C21" s="47"/>
      <c r="D21" s="48"/>
      <c r="E21" s="47"/>
      <c r="F21" s="93"/>
      <c r="G21" s="93"/>
      <c r="H21" s="96"/>
      <c r="I21" s="47"/>
      <c r="J21" s="47"/>
      <c r="K21" s="47"/>
      <c r="L21" s="47"/>
      <c r="M21" s="48"/>
      <c r="N21" s="47"/>
      <c r="O21" s="47"/>
      <c r="P21" s="47"/>
      <c r="Q21" s="47"/>
      <c r="R21" s="47"/>
      <c r="S21" s="47"/>
      <c r="T21" s="48"/>
    </row>
    <row r="22" spans="1:20">
      <c r="A22" s="12">
        <v>44910</v>
      </c>
      <c r="B22" s="47"/>
      <c r="C22" s="47"/>
      <c r="D22" s="48"/>
      <c r="E22" s="47"/>
      <c r="F22" s="93"/>
      <c r="G22" s="93"/>
      <c r="H22" s="96"/>
      <c r="I22" s="47"/>
      <c r="J22" s="47"/>
      <c r="K22" s="47"/>
      <c r="L22" s="47"/>
      <c r="M22" s="48"/>
      <c r="N22" s="47"/>
      <c r="O22" s="47"/>
      <c r="P22" s="47"/>
      <c r="Q22" s="47"/>
      <c r="R22" s="47"/>
      <c r="S22" s="47"/>
      <c r="T22" s="48"/>
    </row>
    <row r="23" spans="1:20">
      <c r="A23" s="12">
        <v>45000</v>
      </c>
      <c r="B23" s="47"/>
      <c r="C23" s="47"/>
      <c r="D23" s="48"/>
      <c r="E23" s="47"/>
      <c r="F23" s="93"/>
      <c r="G23" s="93"/>
      <c r="H23" s="96"/>
      <c r="I23" s="47"/>
      <c r="J23" s="47"/>
      <c r="K23" s="47"/>
      <c r="L23" s="47"/>
      <c r="M23" s="48"/>
      <c r="N23" s="47"/>
      <c r="O23" s="47"/>
      <c r="P23" s="47"/>
      <c r="Q23" s="47"/>
      <c r="R23" s="47"/>
      <c r="S23" s="47"/>
      <c r="T23" s="48"/>
    </row>
    <row r="24" spans="1:20">
      <c r="A24" s="12">
        <v>45092</v>
      </c>
      <c r="B24" s="47"/>
      <c r="C24" s="47"/>
      <c r="D24" s="80"/>
      <c r="E24" s="47"/>
      <c r="F24" s="93"/>
      <c r="G24" s="93"/>
      <c r="H24" s="96"/>
      <c r="I24" s="47"/>
      <c r="J24" s="47"/>
      <c r="K24" s="47"/>
      <c r="L24" s="47"/>
      <c r="M24" s="48"/>
      <c r="N24" s="47"/>
      <c r="O24" s="47"/>
      <c r="P24" s="47"/>
      <c r="Q24" s="47"/>
      <c r="R24" s="47"/>
      <c r="S24" s="47"/>
      <c r="T24" s="48"/>
    </row>
    <row r="25" spans="1:20">
      <c r="A25" s="12">
        <v>45184</v>
      </c>
      <c r="B25" s="47"/>
      <c r="C25" s="47"/>
      <c r="D25" s="80"/>
      <c r="E25" s="47"/>
      <c r="F25" s="93"/>
      <c r="G25" s="93"/>
      <c r="H25" s="96"/>
      <c r="I25" s="47"/>
      <c r="J25" s="47"/>
      <c r="K25" s="47"/>
      <c r="L25" s="47"/>
      <c r="M25" s="48"/>
      <c r="N25" s="47"/>
      <c r="O25" s="47"/>
      <c r="P25" s="47"/>
      <c r="Q25" s="47"/>
      <c r="R25" s="47"/>
      <c r="S25" s="47"/>
      <c r="T25" s="48"/>
    </row>
    <row r="26" spans="1:20">
      <c r="A26" s="12">
        <v>45275</v>
      </c>
      <c r="B26" s="47"/>
      <c r="C26" s="47"/>
      <c r="D26" s="80"/>
      <c r="E26" s="47"/>
      <c r="F26" s="93"/>
      <c r="G26" s="93"/>
      <c r="H26" s="96"/>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7"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7">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7">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7" t="s">
        <v>113</v>
      </c>
      <c r="E30" s="57">
        <v>30760000</v>
      </c>
      <c r="F30" s="76" t="s">
        <v>113</v>
      </c>
      <c r="G30" s="76" t="s">
        <v>113</v>
      </c>
      <c r="H30" s="97">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7"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t="e">
        <f>(GETPIVOTDATA("Spend ",'Spend breakdown'!$G$3,"Type ","Accommodation ","Year ",2025,"Quarter ",2)/GETPIVOTDATA("Spend ",'Spend breakdown'!$G$3,"Year ",2025,"Quarter ",2))*'Table 1'!#REF!</f>
        <v>#REF!</v>
      </c>
      <c r="P32" s="74" t="e">
        <f>GETPIVOTDATA("Spend ",'Spend breakdown'!$G$3,"Type ","Packaged","Year ",2025,"Quarter ",2)/GETPIVOTDATA("Spend ",'Spend breakdown'!$G$3,"Year ",2025,"Quarter ",2)*'Table 1'!#REF!</f>
        <v>#REF!</v>
      </c>
      <c r="Q32" s="74" t="e">
        <f>GETPIVOTDATA("Spend ",'Spend breakdown'!$G$3,"Type ","Eating and drinking ","Year ",2025,"Quarter ",2)/GETPIVOTDATA("Spend ",'Spend breakdown'!$G$3,"Year ",2025,"Quarter ",2)*'Table 1'!#REF!</f>
        <v>#REF!</v>
      </c>
      <c r="R32" s="74" t="e">
        <f>GETPIVOTDATA("Spend ",'Spend breakdown'!$G$3,"Type ","Retail","Year ",2025,"Quarter ",2)/GETPIVOTDATA("Spend ",'Spend breakdown'!$G$3,"Year ",2025,"Quarter ",2)*'Table 1'!#REF!</f>
        <v>#REF!</v>
      </c>
      <c r="S32" s="74" t="e">
        <f>GETPIVOTDATA("Spend ",'Spend breakdown'!$G$3,"Type ","Transport","Year ",2025,"Quarter ",2)/GETPIVOTDATA("Spend ",'Spend breakdown'!$G$3,"Year ",2025,"Quarter ",2)*'Table 1'!#REF!</f>
        <v>#REF!</v>
      </c>
      <c r="T32" s="74" t="e">
        <f>GETPIVOTDATA("Spend ",'Spend breakdown'!$G$3,"Type ","Entertainment ","Year ",2025,"Quarter ",2)/GETPIVOTDATA("Spend ",'Spend breakdown'!$G$3,"Year ",2025,"Quarter ",2)*'Table 1'!#REF!</f>
        <v>#REF!</v>
      </c>
      <c r="U32" s="75" t="e">
        <f>GETPIVOTDATA("Spend ",'Spend breakdown'!$G$3,"Type ","Other","Year ",2025,"Quarter ",2)/GETPIVOTDATA("Spend ",'Spend breakdown'!$G$3,"Year ",2025,"Quarter ",2)*'Table 1'!#REF!</f>
        <v>#REF!</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t="e">
        <f>(GETPIVOTDATA("Spend ",'Spend breakdown'!$G$3,"Type ","Accommodation ","Year ",2025,"Quarter ",3)/GETPIVOTDATA("Spend ",'Spend breakdown'!$G$3,"Year ",2025,"Quarter ",3))*'Table 1'!#REF!</f>
        <v>#REF!</v>
      </c>
      <c r="P33" s="74" t="e">
        <f>GETPIVOTDATA("Spend ",'Spend breakdown'!$G$3,"Type ","Packaged","Year ",2025,"Quarter ",3)/GETPIVOTDATA("Spend ",'Spend breakdown'!$G$3,"Year ",2025,"Quarter ",3)*'Table 1'!#REF!</f>
        <v>#REF!</v>
      </c>
      <c r="Q33" s="74" t="e">
        <f>GETPIVOTDATA("Spend ",'Spend breakdown'!$G$3,"Type ","Eating and drinking ","Year ",2025,"Quarter ",3)/GETPIVOTDATA("Spend ",'Spend breakdown'!$G$3,"Year ",2025,"Quarter ",3)*'Table 1'!#REF!</f>
        <v>#REF!</v>
      </c>
      <c r="R33" s="74" t="e">
        <f>GETPIVOTDATA("Spend ",'Spend breakdown'!$G$3,"Type ","Retail","Year ",2025,"Quarter ",3)/GETPIVOTDATA("Spend ",'Spend breakdown'!$G$3,"Year ",2025,"Quarter ",3)*'Table 1'!#REF!</f>
        <v>#REF!</v>
      </c>
      <c r="S33" s="74" t="e">
        <f>GETPIVOTDATA("Spend ",'Spend breakdown'!$G$3,"Type ","Transport","Year ",2025,"Quarter ",3)/GETPIVOTDATA("Spend ",'Spend breakdown'!$G$3,"Year ",2025,"Quarter ",3)*'Table 1'!#REF!</f>
        <v>#REF!</v>
      </c>
      <c r="T33" s="74" t="e">
        <f>GETPIVOTDATA("Spend ",'Spend breakdown'!$G$3,"Type ","Entertainment ","Year ",2025,"Quarter ",3)/GETPIVOTDATA("Spend ",'Spend breakdown'!$G$3,"Year ",2025,"Quarter ",3)*'Table 1'!#REF!</f>
        <v>#REF!</v>
      </c>
      <c r="U33" s="75" t="e">
        <f>GETPIVOTDATA("Spend ",'Spend breakdown'!$G$3,"Type ","Other","Year ",2025,"Quarter ",3)/GETPIVOTDATA("Spend ",'Spend breakdown'!$G$3,"Year ",2025,"Quarter ",3)*'Table 1'!#REF!</f>
        <v>#REF!</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t="e">
        <f>(GETPIVOTDATA("Spend ",'Spend breakdown'!$G$3,"Type ","Accommodation ","Year ",2025,"Quarter ",4)/GETPIVOTDATA("Spend ",'Spend breakdown'!$G$3,"Year ",2025,"Quarter ",4))*'Table 1'!#REF!</f>
        <v>#REF!</v>
      </c>
      <c r="P34" s="74" t="e">
        <f>GETPIVOTDATA("Spend ",'Spend breakdown'!$G$3,"Type ","Packaged","Year ",2025,"Quarter ",4)/GETPIVOTDATA("Spend ",'Spend breakdown'!$G$3,"Year ",2025,"Quarter ",4)*'Table 1'!#REF!</f>
        <v>#REF!</v>
      </c>
      <c r="Q34" s="74" t="e">
        <f>GETPIVOTDATA("Spend ",'Spend breakdown'!$G$3,"Type ","Eating and drinking ","Year ",2025,"Quarter ",4)/GETPIVOTDATA("Spend ",'Spend breakdown'!$G$3,"Year ",2025,"Quarter ",4)*'Table 1'!#REF!</f>
        <v>#REF!</v>
      </c>
      <c r="R34" s="74" t="e">
        <f>GETPIVOTDATA("Spend ",'Spend breakdown'!$G$3,"Type ","Retail","Year ",2025,"Quarter ",4)/GETPIVOTDATA("Spend ",'Spend breakdown'!$G$3,"Year ",2025,"Quarter ",4)*'Table 1'!#REF!</f>
        <v>#REF!</v>
      </c>
      <c r="S34" s="74" t="e">
        <f>GETPIVOTDATA("Spend ",'Spend breakdown'!$G$3,"Type ","Transport","Year ",2025,"Quarter ",4)/GETPIVOTDATA("Spend ",'Spend breakdown'!$G$3,"Year ",2025,"Quarter ",4)*'Table 1'!#REF!</f>
        <v>#REF!</v>
      </c>
      <c r="T34" s="74" t="e">
        <f>GETPIVOTDATA("Spend ",'Spend breakdown'!$G$3,"Type ","Entertainment ","Year ",2025,"Quarter ",4)/GETPIVOTDATA("Spend ",'Spend breakdown'!$G$3,"Year ",2025,"Quarter ",4)*'Table 1'!#REF!</f>
        <v>#REF!</v>
      </c>
      <c r="U34" s="75" t="e">
        <f>GETPIVOTDATA("Spend ",'Spend breakdown'!$G$3,"Type ","Other","Year ",2025,"Quarter ",4)/GETPIVOTDATA("Spend ",'Spend breakdown'!$G$3,"Year ",2025,"Quarter ",4)*'Table 1'!#REF!</f>
        <v>#REF!</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t="e">
        <f>(GETPIVOTDATA("Spend ",'Spend breakdown'!$G$3,"Type ","Accommodation ","Year ",2026,"Quarter ",1)/GETPIVOTDATA("Spend ",'Spend breakdown'!$G$3,"Year ",2026,"Quarter ",1))*'Table 1'!#REF!</f>
        <v>#REF!</v>
      </c>
      <c r="P35" s="74" t="e">
        <f>GETPIVOTDATA("Spend ",'Spend breakdown'!$G$3,"Type ","Packaged","Year ",2026,"Quarter ",1)/GETPIVOTDATA("Spend ",'Spend breakdown'!$G$3,"Year ",2026,"Quarter ",1)*'Table 1'!#REF!</f>
        <v>#REF!</v>
      </c>
      <c r="Q35" s="74" t="e">
        <f>GETPIVOTDATA("Spend ",'Spend breakdown'!$G$3,"Type ","Eating and drinking ","Year ",2026,"Quarter ",1)/GETPIVOTDATA("Spend ",'Spend breakdown'!$G$3,"Year ",2026,"Quarter ",1)*'Table 1'!#REF!</f>
        <v>#REF!</v>
      </c>
      <c r="R35" s="74" t="e">
        <f>GETPIVOTDATA("Spend ",'Spend breakdown'!$G$3,"Type ","Retail","Year ",2026,"Quarter ",1)/GETPIVOTDATA("Spend ",'Spend breakdown'!$G$3,"Year ",2026,"Quarter ",1)*'Table 1'!#REF!</f>
        <v>#REF!</v>
      </c>
      <c r="S35" s="74" t="e">
        <f>GETPIVOTDATA("Spend ",'Spend breakdown'!$G$3,"Type ","Transport","Year ",2026,"Quarter ",1)/GETPIVOTDATA("Spend ",'Spend breakdown'!$G$3,"Year ",2026,"Quarter ",1)*'Table 1'!#REF!</f>
        <v>#REF!</v>
      </c>
      <c r="T35" s="74" t="e">
        <f>GETPIVOTDATA("Spend ",'Spend breakdown'!$G$3,"Type ","Entertainment ","Year ",2026,"Quarter ",1)/GETPIVOTDATA("Spend ",'Spend breakdown'!$G$3,"Year ",2026,"Quarter ",1)*'Table 1'!#REF!</f>
        <v>#REF!</v>
      </c>
      <c r="U35" s="75" t="e">
        <f>GETPIVOTDATA("Spend ",'Spend breakdown'!$G$3,"Type ","Other","Year ",2026,"Quarter ",1)/GETPIVOTDATA("Spend ",'Spend breakdown'!$G$3,"Year ",2026,"Quarter ",1)*'Table 1'!#REF!</f>
        <v>#REF!</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t="e">
        <f>(GETPIVOTDATA("Spend ",'Spend breakdown'!$G$3,"Type ","Accommodation ","Year ",2026,"Quarter ",2)/GETPIVOTDATA("Spend ",'Spend breakdown'!$G$3,"Year ",2026,"Quarter ",2))*'Table 1'!#REF!</f>
        <v>#REF!</v>
      </c>
      <c r="P36" s="74" t="e">
        <f>GETPIVOTDATA("Spend ",'Spend breakdown'!$G$3,"Type ","Packaged","Year ",2026,"Quarter ",2)/GETPIVOTDATA("Spend ",'Spend breakdown'!$G$3,"Year ",2026,"Quarter ",2)*'Table 1'!#REF!</f>
        <v>#REF!</v>
      </c>
      <c r="Q36" s="74" t="e">
        <f>GETPIVOTDATA("Spend ",'Spend breakdown'!$G$3,"Type ","Eating and drinking ","Year ",2026,"Quarter ",2)/GETPIVOTDATA("Spend ",'Spend breakdown'!$G$3,"Year ",2026,"Quarter ",2)*'Table 1'!#REF!</f>
        <v>#REF!</v>
      </c>
      <c r="R36" s="74" t="e">
        <f>GETPIVOTDATA("Spend ",'Spend breakdown'!$G$3,"Type ","Retail","Year ",2026,"Quarter ",2)/GETPIVOTDATA("Spend ",'Spend breakdown'!$G$3,"Year ",2026,"Quarter ",2)*'Table 1'!#REF!</f>
        <v>#REF!</v>
      </c>
      <c r="S36" s="74" t="e">
        <f>GETPIVOTDATA("Spend ",'Spend breakdown'!$G$3,"Type ","Transport","Year ",2026,"Quarter ",2)/GETPIVOTDATA("Spend ",'Spend breakdown'!$G$3,"Year ",2026,"Quarter ",2)*'Table 1'!#REF!</f>
        <v>#REF!</v>
      </c>
      <c r="T36" s="74" t="e">
        <f>GETPIVOTDATA("Spend ",'Spend breakdown'!$G$3,"Type ","Entertainment ","Year ",2026,"Quarter ",2)/GETPIVOTDATA("Spend ",'Spend breakdown'!$G$3,"Year ",2026,"Quarter ",2)*'Table 1'!#REF!</f>
        <v>#REF!</v>
      </c>
      <c r="U36" s="75" t="e">
        <f>GETPIVOTDATA("Spend ",'Spend breakdown'!$G$3,"Type ","Other","Year ",2026,"Quarter ",2)/GETPIVOTDATA("Spend ",'Spend breakdown'!$G$3,"Year ",2026,"Quarter ",2)*'Table 1'!#REF!</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1"/>
  <sheetViews>
    <sheetView showGridLines="0" zoomScale="104" zoomScaleNormal="110" workbookViewId="0">
      <pane ySplit="6" topLeftCell="A7"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6"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6" t="s">
        <v>113</v>
      </c>
      <c r="E30" s="58">
        <v>440</v>
      </c>
      <c r="F30" s="76" t="s">
        <v>113</v>
      </c>
      <c r="G30" s="76" t="s">
        <v>113</v>
      </c>
      <c r="H30" s="96" t="s">
        <v>113</v>
      </c>
    </row>
    <row r="31" spans="1:8">
      <c r="A31" s="12">
        <v>45731</v>
      </c>
      <c r="B31" s="64">
        <v>450</v>
      </c>
      <c r="C31" s="64">
        <v>330</v>
      </c>
      <c r="D31" s="63">
        <v>310</v>
      </c>
      <c r="E31" s="58">
        <v>420</v>
      </c>
      <c r="F31" s="76" t="s">
        <v>113</v>
      </c>
      <c r="G31" s="76" t="s">
        <v>113</v>
      </c>
      <c r="H31" s="9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1"/>
  <sheetViews>
    <sheetView showGridLines="0" zoomScaleNormal="100" workbookViewId="0">
      <pane ySplit="6" topLeftCell="A7"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6"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6" t="s">
        <v>113</v>
      </c>
    </row>
    <row r="30" spans="1:8">
      <c r="A30" s="12">
        <v>45641</v>
      </c>
      <c r="B30" s="64">
        <v>140</v>
      </c>
      <c r="C30" s="64">
        <v>60</v>
      </c>
      <c r="D30" s="96" t="s">
        <v>113</v>
      </c>
      <c r="E30" s="58">
        <v>110</v>
      </c>
      <c r="F30" s="76" t="s">
        <v>113</v>
      </c>
      <c r="G30" s="76" t="s">
        <v>113</v>
      </c>
      <c r="H30" s="96" t="s">
        <v>113</v>
      </c>
    </row>
    <row r="31" spans="1:8">
      <c r="A31" s="12">
        <v>45731</v>
      </c>
      <c r="B31" s="64">
        <v>130</v>
      </c>
      <c r="C31" s="64">
        <v>60</v>
      </c>
      <c r="D31" s="63">
        <v>120</v>
      </c>
      <c r="E31" s="58">
        <v>110</v>
      </c>
      <c r="F31" s="76" t="s">
        <v>113</v>
      </c>
      <c r="G31" s="76" t="s">
        <v>113</v>
      </c>
      <c r="H31" s="63">
        <v>110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2"/>
  <sheetViews>
    <sheetView showGridLines="0" zoomScaleNormal="100" workbookViewId="0">
      <pane ySplit="6" topLeftCell="A7" activePane="bottomLeft" state="frozen"/>
      <selection pane="bottomLeft"/>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227</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220</v>
      </c>
      <c r="Q6" s="43" t="s">
        <v>221</v>
      </c>
      <c r="R6" s="43" t="s">
        <v>222</v>
      </c>
      <c r="S6" s="43" t="s">
        <v>223</v>
      </c>
      <c r="T6" s="43" t="s">
        <v>224</v>
      </c>
      <c r="U6" s="43" t="s">
        <v>226</v>
      </c>
      <c r="V6" s="41" t="s">
        <v>225</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0">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0">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0">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0">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0">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P32" s="77"/>
      <c r="Q32" s="77"/>
      <c r="R32" s="77"/>
      <c r="S32" s="77"/>
      <c r="T32" s="77"/>
      <c r="U32" s="77"/>
      <c r="V32"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1"/>
  <sheetViews>
    <sheetView showGridLines="0" workbookViewId="0">
      <pane ySplit="6" topLeftCell="A7"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3"/>
  <sheetViews>
    <sheetView workbookViewId="0">
      <pane ySplit="6" topLeftCell="A7"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81"/>
      <c r="B32" s="69"/>
      <c r="C32" s="69"/>
      <c r="D32" s="69"/>
      <c r="E32" s="69"/>
      <c r="F32" s="69"/>
      <c r="G32" s="69"/>
      <c r="H32" s="69"/>
      <c r="I32" s="69"/>
      <c r="J32" s="69"/>
      <c r="K32" s="69"/>
      <c r="L32" s="69"/>
      <c r="M32" s="69"/>
      <c r="N32" s="69"/>
      <c r="O32" s="69"/>
      <c r="P32" s="69"/>
      <c r="Q32" s="82"/>
    </row>
    <row r="33" spans="1:1">
      <c r="A33" s="9"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3"/>
  <sheetViews>
    <sheetView workbookViewId="0">
      <pane ySplit="6" topLeftCell="A7" activePane="bottomLeft" state="frozen"/>
      <selection pane="bottomLeft"/>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81"/>
      <c r="B32" s="49"/>
      <c r="C32" s="49"/>
      <c r="D32" s="49"/>
      <c r="E32" s="71"/>
    </row>
    <row r="33" spans="1:1">
      <c r="A33"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226</v>
      </c>
    </row>
    <row r="2" spans="1:2">
      <c r="A2" s="86" t="s">
        <v>177</v>
      </c>
      <c r="B2" t="s">
        <v>226</v>
      </c>
    </row>
    <row r="3" spans="1:2">
      <c r="A3" s="86" t="s">
        <v>209</v>
      </c>
      <c r="B3" t="s">
        <v>223</v>
      </c>
    </row>
    <row r="4" spans="1:2">
      <c r="A4" s="86" t="s">
        <v>175</v>
      </c>
      <c r="B4" t="s">
        <v>223</v>
      </c>
    </row>
    <row r="5" spans="1:2">
      <c r="A5" s="86" t="s">
        <v>178</v>
      </c>
      <c r="B5" t="s">
        <v>222</v>
      </c>
    </row>
    <row r="6" spans="1:2">
      <c r="A6" s="86" t="s">
        <v>207</v>
      </c>
      <c r="B6" t="s">
        <v>220</v>
      </c>
    </row>
    <row r="7" spans="1:2">
      <c r="A7" s="86" t="s">
        <v>173</v>
      </c>
      <c r="B7" t="s">
        <v>220</v>
      </c>
    </row>
    <row r="8" spans="1:2">
      <c r="A8" s="86" t="s">
        <v>208</v>
      </c>
      <c r="B8" t="s">
        <v>221</v>
      </c>
    </row>
    <row r="9" spans="1:2">
      <c r="A9" s="86" t="s">
        <v>176</v>
      </c>
      <c r="B9" t="s">
        <v>221</v>
      </c>
    </row>
    <row r="10" spans="1:2">
      <c r="A10" s="86" t="s">
        <v>210</v>
      </c>
      <c r="B10" t="s">
        <v>224</v>
      </c>
    </row>
    <row r="11" spans="1:2">
      <c r="A11" s="86" t="s">
        <v>179</v>
      </c>
      <c r="B11" t="s">
        <v>224</v>
      </c>
    </row>
    <row r="12" spans="1:2">
      <c r="A12" s="86" t="s">
        <v>212</v>
      </c>
      <c r="B12" t="s">
        <v>225</v>
      </c>
    </row>
    <row r="13" spans="1:2">
      <c r="A13" s="86" t="s">
        <v>180</v>
      </c>
      <c r="B13"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